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315" windowHeight="5940" activeTab="4"/>
  </bookViews>
  <sheets>
    <sheet name="11.1-3" sheetId="1" r:id="rId1"/>
    <sheet name="11.2-1" sheetId="2" r:id="rId2"/>
    <sheet name="11.4-2" sheetId="3" r:id="rId3"/>
    <sheet name="11-4-4" sheetId="4" r:id="rId4"/>
    <sheet name="11-5-1" sheetId="5" r:id="rId5"/>
  </sheets>
  <definedNames>
    <definedName name="solver_adj" localSheetId="1" hidden="1">'11.2-1'!$C$16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'11.2-1'!$C$17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<sst xmlns="http://schemas.openxmlformats.org/spreadsheetml/2006/main" count="118" uniqueCount="71">
  <si>
    <t>T</t>
  </si>
  <si>
    <t>n-Hexane</t>
  </si>
  <si>
    <t>n-Octane</t>
  </si>
  <si>
    <t>증기압</t>
  </si>
  <si>
    <t>액상몰분율</t>
  </si>
  <si>
    <t>액상몰분율</t>
  </si>
  <si>
    <t>전체압</t>
  </si>
  <si>
    <t>기상 몰분율</t>
  </si>
  <si>
    <t>기상 몰분율</t>
  </si>
  <si>
    <t>보조선</t>
  </si>
  <si>
    <t>x</t>
  </si>
  <si>
    <t>y</t>
  </si>
  <si>
    <t>문제 11.1-3, a)</t>
  </si>
  <si>
    <t>문제 11.1-3, b)</t>
  </si>
  <si>
    <t>F</t>
  </si>
  <si>
    <t>mol</t>
  </si>
  <si>
    <t>단위</t>
  </si>
  <si>
    <t>값</t>
  </si>
  <si>
    <t>기호</t>
  </si>
  <si>
    <t>xf</t>
  </si>
  <si>
    <t>L</t>
  </si>
  <si>
    <t>V</t>
  </si>
  <si>
    <t>alpha</t>
  </si>
  <si>
    <t>초기값 x</t>
  </si>
  <si>
    <t>비선형 함수</t>
  </si>
  <si>
    <t>최종값 x</t>
  </si>
  <si>
    <t>Feed</t>
  </si>
  <si>
    <t>mol/h</t>
  </si>
  <si>
    <t>X_F</t>
  </si>
  <si>
    <t>x_D</t>
  </si>
  <si>
    <t>x_B</t>
  </si>
  <si>
    <t>P</t>
  </si>
  <si>
    <t>kPa</t>
  </si>
  <si>
    <t>R_D</t>
  </si>
  <si>
    <t>주어진 값들</t>
  </si>
  <si>
    <t>a)</t>
  </si>
  <si>
    <t>D</t>
  </si>
  <si>
    <t>mol/h</t>
  </si>
  <si>
    <t>B</t>
  </si>
  <si>
    <t>b)</t>
  </si>
  <si>
    <t>c)</t>
  </si>
  <si>
    <t>x</t>
  </si>
  <si>
    <t>y</t>
  </si>
  <si>
    <t>보조선</t>
  </si>
  <si>
    <t>평형데이터</t>
  </si>
  <si>
    <t>공급선</t>
  </si>
  <si>
    <t>공급선</t>
  </si>
  <si>
    <t>하부조업선</t>
  </si>
  <si>
    <t>상부조업선</t>
  </si>
  <si>
    <t>최소환류비를 만족하는 조업선</t>
  </si>
  <si>
    <t>최소환류비 기울기</t>
  </si>
  <si>
    <t>a) 최소환류비</t>
  </si>
  <si>
    <t>b) 최소단수</t>
  </si>
  <si>
    <t>최소단수에서의 조업선</t>
  </si>
  <si>
    <t>c) 최소단수를 수학적으로 구하는 방법</t>
  </si>
  <si>
    <t>상대휘발도</t>
  </si>
  <si>
    <t>상태휘발도 평균</t>
  </si>
  <si>
    <t>평균상대휘발도를 이용한 평형선</t>
  </si>
  <si>
    <t>평균 상대휘발도를 이용한 이론적인 최소단수</t>
  </si>
  <si>
    <t>N_min</t>
  </si>
  <si>
    <t>상부조업선</t>
  </si>
  <si>
    <t>하부조업선</t>
  </si>
  <si>
    <t>실제 평형선</t>
  </si>
  <si>
    <t>조업선</t>
  </si>
  <si>
    <t>이론적 평형선</t>
  </si>
  <si>
    <t>y*</t>
  </si>
  <si>
    <t>y_(n+1)</t>
  </si>
  <si>
    <t>실제평형선</t>
  </si>
  <si>
    <t>y_n</t>
  </si>
  <si>
    <t>E_M</t>
  </si>
  <si>
    <t>E_0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</si>
</sst>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sz val="8.5"/>
      <name val="돋움"/>
      <family val="3"/>
    </font>
    <font>
      <sz val="10"/>
      <name val="Times New Roman"/>
      <family val="1"/>
    </font>
    <font>
      <b/>
      <sz val="10"/>
      <name val="돋움"/>
      <family val="3"/>
    </font>
    <font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돋움"/>
                <a:ea typeface="돋움"/>
                <a:cs typeface="돋움"/>
              </a:rPr>
              <a:t>x-y 상평형도</a:t>
            </a:r>
          </a:p>
        </c:rich>
      </c:tx>
      <c:layout>
        <c:manualLayout>
          <c:xMode val="factor"/>
          <c:yMode val="factor"/>
          <c:x val="-0.18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"/>
          <c:w val="0.91425"/>
          <c:h val="0.9085"/>
        </c:manualLayout>
      </c:layout>
      <c:scatterChart>
        <c:scatterStyle val="smoothMarker"/>
        <c:varyColors val="0"/>
        <c:ser>
          <c:idx val="0"/>
          <c:order val="0"/>
          <c:tx>
            <c:v>헥산-옥탄 상평형선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'11.1-3'!$G$4:$G$8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'11.1-3'!$H$4:$H$8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보조선 (x=y)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'11.1-3'!$B$11:$B$12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'11.1-3'!$C$11:$C$12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16763310"/>
        <c:axId val="16652063"/>
      </c:scatterChart>
      <c:valAx>
        <c:axId val="1676331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헥산의 액상몰분율 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652063"/>
        <c:crosses val="autoZero"/>
        <c:crossBetween val="midCat"/>
        <c:dispUnits/>
        <c:majorUnit val="0.2"/>
      </c:valAx>
      <c:valAx>
        <c:axId val="166520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헥산의 기상몰분율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6331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5"/>
          <c:y val="0.64275"/>
          <c:w val="0.43025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"/>
          <c:w val="0.92"/>
          <c:h val="0.91675"/>
        </c:manualLayout>
      </c:layout>
      <c:scatterChart>
        <c:scatterStyle val="smoothMarker"/>
        <c:varyColors val="0"/>
        <c:ser>
          <c:idx val="0"/>
          <c:order val="0"/>
          <c:tx>
            <c:v>실험에 의한 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1</c:v>
                </c:pt>
              </c:numCache>
            </c:numRef>
          </c:xVal>
          <c:yVal>
            <c:numRef>
              <c:f>'11.4-2'!$D$15:$I$15</c:f>
              <c:numCache>
                <c:ptCount val="6"/>
                <c:pt idx="0">
                  <c:v>0</c:v>
                </c:pt>
                <c:pt idx="1">
                  <c:v>0.23</c:v>
                </c:pt>
                <c:pt idx="2">
                  <c:v>0.514</c:v>
                </c:pt>
                <c:pt idx="3">
                  <c:v>0.73</c:v>
                </c:pt>
                <c:pt idx="4">
                  <c:v>0.904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'11.4-2'!$D$18:$E$18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v>최소환류비 조업선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'11-4-4'!$I$29:$J$29</c:f>
              <c:numCache/>
            </c:numRef>
          </c:xVal>
          <c:yVal>
            <c:numRef>
              <c:f>'11-4-4'!$I$30:$J$30</c:f>
              <c:numCache/>
            </c:numRef>
          </c:yVal>
          <c:smooth val="1"/>
        </c:ser>
        <c:ser>
          <c:idx val="2"/>
          <c:order val="3"/>
          <c:tx>
            <c:v>공급점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'11-4-4'!$J$33</c:f>
              <c:numCache/>
            </c:numRef>
          </c:xVal>
          <c:yVal>
            <c:numRef>
              <c:f>'11-4-4'!$J$34</c:f>
              <c:numCache/>
            </c:numRef>
          </c:yVal>
          <c:smooth val="1"/>
        </c:ser>
        <c:ser>
          <c:idx val="3"/>
          <c:order val="4"/>
          <c:tx>
            <c:v>평균상대휘발도의 평형선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'11-4-4'!$D$60:$N$60</c:f>
              <c:numCache/>
            </c:numRef>
          </c:xVal>
          <c:yVal>
            <c:numRef>
              <c:f>'11-4-4'!$D$61:$N$61</c:f>
              <c:numCache/>
            </c:numRef>
          </c:yVal>
          <c:smooth val="1"/>
        </c:ser>
        <c:axId val="30438376"/>
        <c:axId val="5509929"/>
      </c:scatterChart>
      <c:valAx>
        <c:axId val="3043837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9929"/>
        <c:crosses val="autoZero"/>
        <c:crossBetween val="midCat"/>
        <c:dispUnits/>
        <c:majorUnit val="0.2"/>
      </c:valAx>
      <c:valAx>
        <c:axId val="55099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0438376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5"/>
          <c:y val="0.589"/>
          <c:w val="0.5525"/>
          <c:h val="0.2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"/>
          <c:w val="0.92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v>이론적 평형선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1</c:v>
                </c:pt>
              </c:numCache>
            </c:numRef>
          </c:xVal>
          <c:yVal>
            <c:numRef>
              <c:f>'11.4-2'!$D$15:$I$15</c:f>
              <c:numCache>
                <c:ptCount val="6"/>
                <c:pt idx="0">
                  <c:v>0</c:v>
                </c:pt>
                <c:pt idx="1">
                  <c:v>0.23</c:v>
                </c:pt>
                <c:pt idx="2">
                  <c:v>0.514</c:v>
                </c:pt>
                <c:pt idx="3">
                  <c:v>0.73</c:v>
                </c:pt>
                <c:pt idx="4">
                  <c:v>0.904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'11.4-2'!$D$18:$E$18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상부작업선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0.97</c:v>
                </c:pt>
              </c:numCache>
            </c:numRef>
          </c:xVal>
          <c:yVal>
            <c:numRef>
              <c:f>'11.4-2'!$D$26:$I$26</c:f>
              <c:numCache>
                <c:ptCount val="6"/>
                <c:pt idx="0">
                  <c:v>0.27714285714285714</c:v>
                </c:pt>
                <c:pt idx="1">
                  <c:v>0.3342857142857143</c:v>
                </c:pt>
                <c:pt idx="2">
                  <c:v>0.45571428571428574</c:v>
                </c:pt>
                <c:pt idx="3">
                  <c:v>0.6235714285714286</c:v>
                </c:pt>
                <c:pt idx="4">
                  <c:v>0.8414285714285714</c:v>
                </c:pt>
                <c:pt idx="5">
                  <c:v>0.97</c:v>
                </c:pt>
              </c:numCache>
            </c:numRef>
          </c:yVal>
          <c:smooth val="1"/>
        </c:ser>
        <c:ser>
          <c:idx val="3"/>
          <c:order val="3"/>
          <c:tx>
            <c:v>공급선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'11.4-2'!$D$29:$E$29</c:f>
              <c:numCache>
                <c:ptCount val="2"/>
                <c:pt idx="0">
                  <c:v>0.42</c:v>
                </c:pt>
                <c:pt idx="1">
                  <c:v>0.42</c:v>
                </c:pt>
              </c:numCache>
            </c:numRef>
          </c:xVal>
          <c:yVal>
            <c:numRef>
              <c:f>'11.4-2'!$D$30:$E$30</c:f>
              <c:numCache>
                <c:ptCount val="2"/>
                <c:pt idx="0">
                  <c:v>0.42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하부조업선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'11.4-2'!$D$33:$E$33</c:f>
              <c:numCache>
                <c:ptCount val="2"/>
                <c:pt idx="0">
                  <c:v>0.011</c:v>
                </c:pt>
                <c:pt idx="1">
                  <c:v>0.42</c:v>
                </c:pt>
              </c:numCache>
            </c:numRef>
          </c:xVal>
          <c:yVal>
            <c:numRef>
              <c:f>'11.4-2'!$D$34:$E$34</c:f>
              <c:numCache>
                <c:ptCount val="2"/>
                <c:pt idx="0">
                  <c:v>0.011</c:v>
                </c:pt>
                <c:pt idx="1">
                  <c:v>0.5771428571428572</c:v>
                </c:pt>
              </c:numCache>
            </c:numRef>
          </c:yVal>
          <c:smooth val="1"/>
        </c:ser>
        <c:ser>
          <c:idx val="5"/>
          <c:order val="5"/>
          <c:tx>
            <c:v>실제 평형선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'11-5-1'!$D$15:$I$15</c:f>
              <c:numCache/>
            </c:numRef>
          </c:xVal>
          <c:yVal>
            <c:numRef>
              <c:f>'11-5-1'!$D$18:$I$18</c:f>
              <c:numCache/>
            </c:numRef>
          </c:yVal>
          <c:smooth val="1"/>
        </c:ser>
        <c:axId val="49589362"/>
        <c:axId val="43651075"/>
      </c:scatterChart>
      <c:valAx>
        <c:axId val="49589362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51075"/>
        <c:crosses val="autoZero"/>
        <c:crossBetween val="midCat"/>
        <c:dispUnits/>
        <c:majorUnit val="0.2"/>
      </c:valAx>
      <c:valAx>
        <c:axId val="436510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58936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5"/>
          <c:y val="0.5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T-x-y 평형선도</a:t>
            </a:r>
          </a:p>
        </c:rich>
      </c:tx>
      <c:layout>
        <c:manualLayout>
          <c:xMode val="factor"/>
          <c:yMode val="factor"/>
          <c:x val="0.036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"/>
          <c:w val="0.92"/>
          <c:h val="0.913"/>
        </c:manualLayout>
      </c:layout>
      <c:scatterChart>
        <c:scatterStyle val="smoothMarker"/>
        <c:varyColors val="0"/>
        <c:ser>
          <c:idx val="0"/>
          <c:order val="0"/>
          <c:tx>
            <c:v>dew line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'11.1-3'!$B$31:$B$35</c:f>
              <c:numCache/>
            </c:numRef>
          </c:xVal>
          <c:yVal>
            <c:numRef>
              <c:f>'11.1-3'!$C$31:$C$35</c:f>
              <c:numCache/>
            </c:numRef>
          </c:yVal>
          <c:smooth val="1"/>
        </c:ser>
        <c:ser>
          <c:idx val="1"/>
          <c:order val="1"/>
          <c:tx>
            <c:v>bubble line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'11.1-3'!$E$31:$E$35</c:f>
              <c:numCache/>
            </c:numRef>
          </c:xVal>
          <c:yVal>
            <c:numRef>
              <c:f>'11.1-3'!$F$31:$F$35</c:f>
              <c:numCache/>
            </c:numRef>
          </c:yVal>
          <c:smooth val="1"/>
        </c:ser>
        <c:axId val="15650840"/>
        <c:axId val="6639833"/>
      </c:scatterChart>
      <c:valAx>
        <c:axId val="1565084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돋움"/>
                    <a:ea typeface="돋움"/>
                    <a:cs typeface="돋움"/>
                  </a:rPr>
                  <a:t>기액상 몰분율 (x or 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6639833"/>
        <c:crosses val="autoZero"/>
        <c:crossBetween val="midCat"/>
        <c:dispUnits/>
        <c:majorUnit val="0.2"/>
      </c:valAx>
      <c:valAx>
        <c:axId val="6639833"/>
        <c:scaling>
          <c:orientation val="minMax"/>
          <c:max val="13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돋움"/>
                    <a:ea typeface="돋움"/>
                    <a:cs typeface="돋움"/>
                  </a:rPr>
                  <a:t>온도</a:t>
                </a:r>
                <a:r>
                  <a:rPr lang="en-US" cap="none" sz="1000" b="0" i="0" u="none" baseline="0"/>
                  <a:t> (T, oC)</a:t>
                </a:r>
              </a:p>
            </c:rich>
          </c:tx>
          <c:layout>
            <c:manualLayout>
              <c:xMode val="factor"/>
              <c:yMode val="factor"/>
              <c:x val="0.001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돋움"/>
                <a:ea typeface="돋움"/>
                <a:cs typeface="돋움"/>
              </a:defRPr>
            </a:pPr>
          </a:p>
        </c:txPr>
        <c:crossAx val="15650840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1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16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/>
            </c:numRef>
          </c:xVal>
          <c:yVal>
            <c:numRef>
              <c:f>'11.4-2'!$D$15:$I$15</c:f>
              <c:numCache/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/>
            </c:numRef>
          </c:xVal>
          <c:yVal>
            <c:numRef>
              <c:f>'11.4-2'!$D$18:$E$18</c:f>
              <c:numCache/>
            </c:numRef>
          </c:yVal>
          <c:smooth val="1"/>
        </c:ser>
        <c:axId val="59758498"/>
        <c:axId val="955571"/>
      </c:scatterChart>
      <c:valAx>
        <c:axId val="5975849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5571"/>
        <c:crosses val="autoZero"/>
        <c:crossBetween val="midCat"/>
        <c:dispUnits/>
        <c:majorUnit val="0.2"/>
      </c:valAx>
      <c:valAx>
        <c:axId val="95557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58498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4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16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/>
            </c:numRef>
          </c:xVal>
          <c:yVal>
            <c:numRef>
              <c:f>'11.4-2'!$D$15:$I$15</c:f>
              <c:numCache/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/>
            </c:numRef>
          </c:xVal>
          <c:yVal>
            <c:numRef>
              <c:f>'11.4-2'!$D$18:$E$18</c:f>
              <c:numCache/>
            </c:numRef>
          </c:yVal>
          <c:smooth val="1"/>
        </c:ser>
        <c:ser>
          <c:idx val="2"/>
          <c:order val="2"/>
          <c:tx>
            <c:v>상부작업선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/>
            </c:numRef>
          </c:xVal>
          <c:yVal>
            <c:numRef>
              <c:f>'11.4-2'!$D$26:$I$26</c:f>
              <c:numCache/>
            </c:numRef>
          </c:yVal>
          <c:smooth val="1"/>
        </c:ser>
        <c:ser>
          <c:idx val="3"/>
          <c:order val="3"/>
          <c:tx>
            <c:v>공급선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'11.4-2'!$D$29:$E$29</c:f>
              <c:numCache/>
            </c:numRef>
          </c:xVal>
          <c:yVal>
            <c:numRef>
              <c:f>'11.4-2'!$D$30:$E$30</c:f>
              <c:numCache/>
            </c:numRef>
          </c:yVal>
          <c:smooth val="1"/>
        </c:ser>
        <c:axId val="8600140"/>
        <c:axId val="10292397"/>
      </c:scatterChart>
      <c:valAx>
        <c:axId val="860014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92397"/>
        <c:crosses val="autoZero"/>
        <c:crossBetween val="midCat"/>
        <c:dispUnits/>
        <c:majorUnit val="0.2"/>
      </c:valAx>
      <c:valAx>
        <c:axId val="102923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0014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56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16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/>
            </c:numRef>
          </c:xVal>
          <c:yVal>
            <c:numRef>
              <c:f>'11.4-2'!$D$15:$I$15</c:f>
              <c:numCache/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/>
            </c:numRef>
          </c:xVal>
          <c:yVal>
            <c:numRef>
              <c:f>'11.4-2'!$D$18:$E$18</c:f>
              <c:numCache/>
            </c:numRef>
          </c:yVal>
          <c:smooth val="1"/>
        </c:ser>
        <c:ser>
          <c:idx val="2"/>
          <c:order val="2"/>
          <c:tx>
            <c:v>상부작업선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/>
            </c:numRef>
          </c:xVal>
          <c:yVal>
            <c:numRef>
              <c:f>'11.4-2'!$D$26:$I$26</c:f>
              <c:numCache/>
            </c:numRef>
          </c:yVal>
          <c:smooth val="1"/>
        </c:ser>
        <c:axId val="25522710"/>
        <c:axId val="28377799"/>
      </c:scatterChart>
      <c:valAx>
        <c:axId val="2552271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77799"/>
        <c:crosses val="autoZero"/>
        <c:crossBetween val="midCat"/>
        <c:dispUnits/>
        <c:majorUnit val="0.2"/>
      </c:valAx>
      <c:valAx>
        <c:axId val="283777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2271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4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16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/>
            </c:numRef>
          </c:xVal>
          <c:yVal>
            <c:numRef>
              <c:f>'11.4-2'!$D$15:$I$15</c:f>
              <c:numCache/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/>
            </c:numRef>
          </c:xVal>
          <c:yVal>
            <c:numRef>
              <c:f>'11.4-2'!$D$18:$E$18</c:f>
              <c:numCache/>
            </c:numRef>
          </c:yVal>
          <c:smooth val="1"/>
        </c:ser>
        <c:ser>
          <c:idx val="2"/>
          <c:order val="2"/>
          <c:tx>
            <c:v>상부작업선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/>
            </c:numRef>
          </c:xVal>
          <c:yVal>
            <c:numRef>
              <c:f>'11.4-2'!$D$26:$I$26</c:f>
              <c:numCache/>
            </c:numRef>
          </c:yVal>
          <c:smooth val="1"/>
        </c:ser>
        <c:ser>
          <c:idx val="3"/>
          <c:order val="3"/>
          <c:tx>
            <c:v>공급선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'11.4-2'!$D$29:$E$29</c:f>
              <c:numCache/>
            </c:numRef>
          </c:xVal>
          <c:yVal>
            <c:numRef>
              <c:f>'11.4-2'!$D$30:$E$30</c:f>
              <c:numCache/>
            </c:numRef>
          </c:yVal>
          <c:smooth val="1"/>
        </c:ser>
        <c:ser>
          <c:idx val="4"/>
          <c:order val="4"/>
          <c:tx>
            <c:v>하부조업선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'11.4-2'!$D$33:$E$33</c:f>
              <c:numCache/>
            </c:numRef>
          </c:xVal>
          <c:yVal>
            <c:numRef>
              <c:f>'11.4-2'!$D$34:$E$34</c:f>
              <c:numCache/>
            </c:numRef>
          </c:yVal>
          <c:smooth val="1"/>
        </c:ser>
        <c:axId val="54073600"/>
        <c:axId val="16900353"/>
      </c:scatterChart>
      <c:valAx>
        <c:axId val="5407360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00353"/>
        <c:crosses val="autoZero"/>
        <c:crossBetween val="midCat"/>
        <c:dispUnits/>
        <c:majorUnit val="0.2"/>
      </c:valAx>
      <c:valAx>
        <c:axId val="16900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7360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25"/>
          <c:y val="0.5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"/>
          <c:w val="0.91975"/>
          <c:h val="0.916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/>
            </c:numRef>
          </c:xVal>
          <c:yVal>
            <c:numRef>
              <c:f>'11.4-2'!$D$15:$I$15</c:f>
              <c:numCache/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/>
            </c:numRef>
          </c:xVal>
          <c:yVal>
            <c:numRef>
              <c:f>'11.4-2'!$D$18:$E$18</c:f>
              <c:numCache/>
            </c:numRef>
          </c:yVal>
          <c:smooth val="1"/>
        </c:ser>
        <c:ser>
          <c:idx val="2"/>
          <c:order val="2"/>
          <c:tx>
            <c:v>상부작업선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/>
            </c:numRef>
          </c:xVal>
          <c:yVal>
            <c:numRef>
              <c:f>'11.4-2'!$D$26:$I$26</c:f>
              <c:numCache/>
            </c:numRef>
          </c:yVal>
          <c:smooth val="1"/>
        </c:ser>
        <c:ser>
          <c:idx val="3"/>
          <c:order val="3"/>
          <c:tx>
            <c:v>공급선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'11.4-2'!$D$29:$E$29</c:f>
              <c:numCache/>
            </c:numRef>
          </c:xVal>
          <c:yVal>
            <c:numRef>
              <c:f>'11.4-2'!$D$30:$E$30</c:f>
              <c:numCache/>
            </c:numRef>
          </c:yVal>
          <c:smooth val="1"/>
        </c:ser>
        <c:ser>
          <c:idx val="4"/>
          <c:order val="4"/>
          <c:tx>
            <c:v>하부조업선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'11.4-2'!$D$33:$E$33</c:f>
              <c:numCache/>
            </c:numRef>
          </c:xVal>
          <c:yVal>
            <c:numRef>
              <c:f>'11.4-2'!$D$34:$E$34</c:f>
              <c:numCache/>
            </c:numRef>
          </c:yVal>
          <c:smooth val="1"/>
        </c:ser>
        <c:axId val="17885450"/>
        <c:axId val="26751323"/>
      </c:scatterChart>
      <c:valAx>
        <c:axId val="1788545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51323"/>
        <c:crosses val="autoZero"/>
        <c:crossBetween val="midCat"/>
        <c:dispUnits/>
        <c:majorUnit val="0.2"/>
      </c:valAx>
      <c:valAx>
        <c:axId val="267513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450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25"/>
          <c:y val="0.50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"/>
          <c:w val="0.92175"/>
          <c:h val="0.9167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1</c:v>
                </c:pt>
              </c:numCache>
            </c:numRef>
          </c:xVal>
          <c:yVal>
            <c:numRef>
              <c:f>'11.4-2'!$D$15:$I$15</c:f>
              <c:numCache>
                <c:ptCount val="6"/>
                <c:pt idx="0">
                  <c:v>0</c:v>
                </c:pt>
                <c:pt idx="1">
                  <c:v>0.23</c:v>
                </c:pt>
                <c:pt idx="2">
                  <c:v>0.514</c:v>
                </c:pt>
                <c:pt idx="3">
                  <c:v>0.73</c:v>
                </c:pt>
                <c:pt idx="4">
                  <c:v>0.904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'11.4-2'!$D$18:$E$18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상부작업선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'11.4-2'!$D$25:$I$25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0.97</c:v>
                </c:pt>
              </c:numCache>
            </c:numRef>
          </c:xVal>
          <c:yVal>
            <c:numRef>
              <c:f>'11.4-2'!$D$26:$I$26</c:f>
              <c:numCache>
                <c:ptCount val="6"/>
                <c:pt idx="0">
                  <c:v>0.27714285714285714</c:v>
                </c:pt>
                <c:pt idx="1">
                  <c:v>0.3342857142857143</c:v>
                </c:pt>
                <c:pt idx="2">
                  <c:v>0.45571428571428574</c:v>
                </c:pt>
                <c:pt idx="3">
                  <c:v>0.6235714285714286</c:v>
                </c:pt>
                <c:pt idx="4">
                  <c:v>0.8414285714285714</c:v>
                </c:pt>
                <c:pt idx="5">
                  <c:v>0.97</c:v>
                </c:pt>
              </c:numCache>
            </c:numRef>
          </c:yVal>
          <c:smooth val="1"/>
        </c:ser>
        <c:ser>
          <c:idx val="3"/>
          <c:order val="3"/>
          <c:tx>
            <c:v>공급선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'11.4-2'!$D$29:$E$29</c:f>
              <c:numCache>
                <c:ptCount val="2"/>
                <c:pt idx="0">
                  <c:v>0.42</c:v>
                </c:pt>
                <c:pt idx="1">
                  <c:v>0.42</c:v>
                </c:pt>
              </c:numCache>
            </c:numRef>
          </c:xVal>
          <c:yVal>
            <c:numRef>
              <c:f>'11.4-2'!$D$30:$E$30</c:f>
              <c:numCache>
                <c:ptCount val="2"/>
                <c:pt idx="0">
                  <c:v>0.42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v>최소환류비 조업선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'11-4-4'!$J$8:$K$8</c:f>
              <c:numCache>
                <c:ptCount val="2"/>
                <c:pt idx="0">
                  <c:v>0.97</c:v>
                </c:pt>
                <c:pt idx="1">
                  <c:v>0.42</c:v>
                </c:pt>
              </c:numCache>
            </c:numRef>
          </c:xVal>
          <c:yVal>
            <c:numRef>
              <c:f>'11-4-4'!$J$9:$K$9</c:f>
              <c:numCache>
                <c:ptCount val="2"/>
                <c:pt idx="0">
                  <c:v>0.97</c:v>
                </c:pt>
                <c:pt idx="1">
                  <c:v>0.68</c:v>
                </c:pt>
              </c:numCache>
            </c:numRef>
          </c:yVal>
          <c:smooth val="1"/>
        </c:ser>
        <c:axId val="39435316"/>
        <c:axId val="19373525"/>
      </c:scatterChart>
      <c:valAx>
        <c:axId val="3943531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73525"/>
        <c:crosses val="autoZero"/>
        <c:crossBetween val="midCat"/>
        <c:dispUnits/>
        <c:majorUnit val="0.2"/>
      </c:valAx>
      <c:valAx>
        <c:axId val="193735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9435316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8"/>
          <c:y val="0.546"/>
          <c:w val="0.42775"/>
          <c:h val="0.26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돋움"/>
                <a:ea typeface="돋움"/>
                <a:cs typeface="돋움"/>
              </a:rPr>
              <a:t>증류탑 평형단수 </a:t>
            </a:r>
          </a:p>
        </c:rich>
      </c:tx>
      <c:layout>
        <c:manualLayout>
          <c:xMode val="factor"/>
          <c:yMode val="factor"/>
          <c:x val="-0.16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"/>
          <c:w val="0.92175"/>
          <c:h val="0.91675"/>
        </c:manualLayout>
      </c:layout>
      <c:scatterChart>
        <c:scatterStyle val="smoothMarker"/>
        <c:varyColors val="0"/>
        <c:ser>
          <c:idx val="0"/>
          <c:order val="0"/>
          <c:tx>
            <c:v>평형선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'11.4-2'!$D$14:$I$14</c:f>
              <c:numCache>
                <c:ptCount val="6"/>
                <c:pt idx="0">
                  <c:v>0</c:v>
                </c:pt>
                <c:pt idx="1">
                  <c:v>0.08</c:v>
                </c:pt>
                <c:pt idx="2">
                  <c:v>0.25</c:v>
                </c:pt>
                <c:pt idx="3">
                  <c:v>0.485</c:v>
                </c:pt>
                <c:pt idx="4">
                  <c:v>0.79</c:v>
                </c:pt>
                <c:pt idx="5">
                  <c:v>1</c:v>
                </c:pt>
              </c:numCache>
            </c:numRef>
          </c:xVal>
          <c:yVal>
            <c:numRef>
              <c:f>'11.4-2'!$D$15:$I$15</c:f>
              <c:numCache>
                <c:ptCount val="6"/>
                <c:pt idx="0">
                  <c:v>0</c:v>
                </c:pt>
                <c:pt idx="1">
                  <c:v>0.23</c:v>
                </c:pt>
                <c:pt idx="2">
                  <c:v>0.514</c:v>
                </c:pt>
                <c:pt idx="3">
                  <c:v>0.73</c:v>
                </c:pt>
                <c:pt idx="4">
                  <c:v>0.904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기준선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'11.4-2'!$D$17:$E$17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'11.4-2'!$D$18:$E$18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v>최소환류비 조업선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'11-4-4'!$I$29:$J$29</c:f>
              <c:numCache/>
            </c:numRef>
          </c:xVal>
          <c:yVal>
            <c:numRef>
              <c:f>'11-4-4'!$I$30:$J$30</c:f>
              <c:numCache/>
            </c:numRef>
          </c:yVal>
          <c:smooth val="1"/>
        </c:ser>
        <c:ser>
          <c:idx val="2"/>
          <c:order val="3"/>
          <c:tx>
            <c:v>공급점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'11-4-4'!$J$33</c:f>
              <c:numCache/>
            </c:numRef>
          </c:xVal>
          <c:yVal>
            <c:numRef>
              <c:f>'11-4-4'!$J$34</c:f>
              <c:numCache/>
            </c:numRef>
          </c:yVal>
          <c:smooth val="1"/>
        </c:ser>
        <c:axId val="40143998"/>
        <c:axId val="25751663"/>
      </c:scatterChart>
      <c:valAx>
        <c:axId val="4014399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액상 몰분율 (x)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51663"/>
        <c:crosses val="autoZero"/>
        <c:crossBetween val="midCat"/>
        <c:dispUnits/>
        <c:majorUnit val="0.2"/>
      </c:valAx>
      <c:valAx>
        <c:axId val="257516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기상 몰분율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0143998"/>
        <c:crosses val="autoZero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6035"/>
          <c:w val="0.418"/>
          <c:h val="0.2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47625</xdr:rowOff>
    </xdr:from>
    <xdr:to>
      <xdr:col>9</xdr:col>
      <xdr:colOff>571500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3867150" y="1419225"/>
        <a:ext cx="35623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35</xdr:row>
      <xdr:rowOff>123825</xdr:rowOff>
    </xdr:from>
    <xdr:to>
      <xdr:col>6</xdr:col>
      <xdr:colOff>685800</xdr:colOff>
      <xdr:row>54</xdr:row>
      <xdr:rowOff>28575</xdr:rowOff>
    </xdr:to>
    <xdr:graphicFrame>
      <xdr:nvGraphicFramePr>
        <xdr:cNvPr id="2" name="Chart 2"/>
        <xdr:cNvGraphicFramePr/>
      </xdr:nvGraphicFramePr>
      <xdr:xfrm>
        <a:off x="1466850" y="6124575"/>
        <a:ext cx="37909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6</xdr:row>
      <xdr:rowOff>95250</xdr:rowOff>
    </xdr:from>
    <xdr:to>
      <xdr:col>14</xdr:col>
      <xdr:colOff>752475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7534275" y="1133475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714375</xdr:colOff>
      <xdr:row>26</xdr:row>
      <xdr:rowOff>123825</xdr:rowOff>
    </xdr:from>
    <xdr:to>
      <xdr:col>10</xdr:col>
      <xdr:colOff>28575</xdr:colOff>
      <xdr:row>46</xdr:row>
      <xdr:rowOff>85725</xdr:rowOff>
    </xdr:to>
    <xdr:graphicFrame>
      <xdr:nvGraphicFramePr>
        <xdr:cNvPr id="2" name="Chart 3"/>
        <xdr:cNvGraphicFramePr/>
      </xdr:nvGraphicFramePr>
      <xdr:xfrm>
        <a:off x="3762375" y="4600575"/>
        <a:ext cx="38862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752475</xdr:colOff>
      <xdr:row>27</xdr:row>
      <xdr:rowOff>104775</xdr:rowOff>
    </xdr:from>
    <xdr:to>
      <xdr:col>15</xdr:col>
      <xdr:colOff>66675</xdr:colOff>
      <xdr:row>47</xdr:row>
      <xdr:rowOff>66675</xdr:rowOff>
    </xdr:to>
    <xdr:graphicFrame>
      <xdr:nvGraphicFramePr>
        <xdr:cNvPr id="3" name="Chart 4"/>
        <xdr:cNvGraphicFramePr/>
      </xdr:nvGraphicFramePr>
      <xdr:xfrm>
        <a:off x="7610475" y="4752975"/>
        <a:ext cx="388620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390525</xdr:colOff>
      <xdr:row>47</xdr:row>
      <xdr:rowOff>142875</xdr:rowOff>
    </xdr:from>
    <xdr:to>
      <xdr:col>9</xdr:col>
      <xdr:colOff>466725</xdr:colOff>
      <xdr:row>67</xdr:row>
      <xdr:rowOff>104775</xdr:rowOff>
    </xdr:to>
    <xdr:graphicFrame>
      <xdr:nvGraphicFramePr>
        <xdr:cNvPr id="4" name="Chart 5"/>
        <xdr:cNvGraphicFramePr/>
      </xdr:nvGraphicFramePr>
      <xdr:xfrm>
        <a:off x="3438525" y="8220075"/>
        <a:ext cx="38862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400050</xdr:colOff>
      <xdr:row>68</xdr:row>
      <xdr:rowOff>152400</xdr:rowOff>
    </xdr:from>
    <xdr:to>
      <xdr:col>9</xdr:col>
      <xdr:colOff>476250</xdr:colOff>
      <xdr:row>88</xdr:row>
      <xdr:rowOff>114300</xdr:rowOff>
    </xdr:to>
    <xdr:grpSp>
      <xdr:nvGrpSpPr>
        <xdr:cNvPr id="5" name="Group 22"/>
        <xdr:cNvGrpSpPr>
          <a:grpSpLocks/>
        </xdr:cNvGrpSpPr>
      </xdr:nvGrpSpPr>
      <xdr:grpSpPr>
        <a:xfrm>
          <a:off x="3448050" y="11830050"/>
          <a:ext cx="3886200" cy="3390900"/>
          <a:chOff x="362" y="1242"/>
          <a:chExt cx="408" cy="356"/>
        </a:xfrm>
        <a:solidFill>
          <a:srgbClr val="FFFFFF"/>
        </a:solidFill>
      </xdr:grpSpPr>
      <xdr:graphicFrame>
        <xdr:nvGraphicFramePr>
          <xdr:cNvPr id="6" name="Chart 6"/>
          <xdr:cNvGraphicFramePr/>
        </xdr:nvGraphicFramePr>
        <xdr:xfrm>
          <a:off x="362" y="1242"/>
          <a:ext cx="408" cy="35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7" name="Rectangle 7"/>
          <xdr:cNvSpPr>
            <a:spLocks/>
          </xdr:cNvSpPr>
        </xdr:nvSpPr>
        <xdr:spPr>
          <a:xfrm>
            <a:off x="736" y="1265"/>
            <a:ext cx="10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22" y="1270"/>
            <a:ext cx="14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703" y="1278"/>
            <a:ext cx="19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3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75" y="1290"/>
            <a:ext cx="28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34" y="1308"/>
            <a:ext cx="41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88" y="1332"/>
            <a:ext cx="46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6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44" y="1362"/>
            <a:ext cx="44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    7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03" y="1400"/>
            <a:ext cx="41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69" y="1448"/>
            <a:ext cx="34" cy="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9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45" y="1489"/>
            <a:ext cx="24" cy="3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435" y="1516"/>
            <a:ext cx="10" cy="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431" y="1527"/>
            <a:ext cx="5" cy="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85725</xdr:colOff>
      <xdr:row>21</xdr:row>
      <xdr:rowOff>142875</xdr:rowOff>
    </xdr:to>
    <xdr:grpSp>
      <xdr:nvGrpSpPr>
        <xdr:cNvPr id="1" name="Group 4"/>
        <xdr:cNvGrpSpPr>
          <a:grpSpLocks/>
        </xdr:cNvGrpSpPr>
      </xdr:nvGrpSpPr>
      <xdr:grpSpPr>
        <a:xfrm>
          <a:off x="762000" y="342900"/>
          <a:ext cx="3981450" cy="3400425"/>
          <a:chOff x="80" y="36"/>
          <a:chExt cx="409" cy="35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80" y="36"/>
          <a:ext cx="409" cy="3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/>
          </xdr:cNvSpPr>
        </xdr:nvSpPr>
        <xdr:spPr>
          <a:xfrm>
            <a:off x="109" y="141"/>
            <a:ext cx="1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1</xdr:col>
      <xdr:colOff>180975</xdr:colOff>
      <xdr:row>26</xdr:row>
      <xdr:rowOff>28575</xdr:rowOff>
    </xdr:from>
    <xdr:to>
      <xdr:col>6</xdr:col>
      <xdr:colOff>266700</xdr:colOff>
      <xdr:row>46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942975" y="4486275"/>
          <a:ext cx="3981450" cy="3400425"/>
          <a:chOff x="99" y="471"/>
          <a:chExt cx="409" cy="357"/>
        </a:xfrm>
        <a:solidFill>
          <a:srgbClr val="FFFFFF"/>
        </a:solidFill>
      </xdr:grpSpPr>
      <xdr:graphicFrame>
        <xdr:nvGraphicFramePr>
          <xdr:cNvPr id="5" name="Chart 6"/>
          <xdr:cNvGraphicFramePr/>
        </xdr:nvGraphicFramePr>
        <xdr:xfrm>
          <a:off x="99" y="471"/>
          <a:ext cx="409" cy="3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Rectangle 8"/>
          <xdr:cNvSpPr>
            <a:spLocks/>
          </xdr:cNvSpPr>
        </xdr:nvSpPr>
        <xdr:spPr>
          <a:xfrm>
            <a:off x="475" y="493"/>
            <a:ext cx="8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451" y="502"/>
            <a:ext cx="24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405" y="522"/>
            <a:ext cx="46" cy="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     3</a:t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327" y="561"/>
            <a:ext cx="79" cy="7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          4</a:t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243" y="628"/>
            <a:ext cx="83" cy="8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           5</a:t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191" y="700"/>
            <a:ext cx="52" cy="5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       6</a:t>
            </a:r>
          </a:p>
        </xdr:txBody>
      </xdr:sp>
      <xdr:sp>
        <xdr:nvSpPr>
          <xdr:cNvPr id="12" name="Rectangle 14"/>
          <xdr:cNvSpPr>
            <a:spLocks/>
          </xdr:cNvSpPr>
        </xdr:nvSpPr>
        <xdr:spPr>
          <a:xfrm>
            <a:off x="172" y="744"/>
            <a:ext cx="18" cy="4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Rectangle 15"/>
          <xdr:cNvSpPr>
            <a:spLocks/>
          </xdr:cNvSpPr>
        </xdr:nvSpPr>
        <xdr:spPr>
          <a:xfrm>
            <a:off x="167" y="760"/>
            <a:ext cx="4" cy="3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  <xdr:twoCellAnchor>
    <xdr:from>
      <xdr:col>3</xdr:col>
      <xdr:colOff>428625</xdr:colOff>
      <xdr:row>62</xdr:row>
      <xdr:rowOff>0</xdr:rowOff>
    </xdr:from>
    <xdr:to>
      <xdr:col>8</xdr:col>
      <xdr:colOff>514350</xdr:colOff>
      <xdr:row>81</xdr:row>
      <xdr:rowOff>142875</xdr:rowOff>
    </xdr:to>
    <xdr:graphicFrame>
      <xdr:nvGraphicFramePr>
        <xdr:cNvPr id="14" name="Chart 19"/>
        <xdr:cNvGraphicFramePr/>
      </xdr:nvGraphicFramePr>
      <xdr:xfrm>
        <a:off x="2800350" y="10629900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19</xdr:row>
      <xdr:rowOff>0</xdr:rowOff>
    </xdr:from>
    <xdr:to>
      <xdr:col>9</xdr:col>
      <xdr:colOff>457200</xdr:colOff>
      <xdr:row>38</xdr:row>
      <xdr:rowOff>152400</xdr:rowOff>
    </xdr:to>
    <xdr:grpSp>
      <xdr:nvGrpSpPr>
        <xdr:cNvPr id="1" name="Group 23"/>
        <xdr:cNvGrpSpPr>
          <a:grpSpLocks/>
        </xdr:cNvGrpSpPr>
      </xdr:nvGrpSpPr>
      <xdr:grpSpPr>
        <a:xfrm>
          <a:off x="3743325" y="3305175"/>
          <a:ext cx="3895725" cy="3409950"/>
          <a:chOff x="393" y="347"/>
          <a:chExt cx="409" cy="35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93" y="347"/>
          <a:ext cx="409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773" y="370"/>
            <a:ext cx="7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62" y="374"/>
            <a:ext cx="11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1" y="380"/>
            <a:ext cx="11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738" y="387"/>
            <a:ext cx="13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24" y="394"/>
            <a:ext cx="14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08" y="403"/>
            <a:ext cx="16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88" y="413"/>
            <a:ext cx="20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돋움"/>
                <a:ea typeface="돋움"/>
                <a:cs typeface="돋움"/>
              </a:rPr>
              <a:t>
7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65" y="425"/>
            <a:ext cx="23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38" y="440"/>
            <a:ext cx="27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14" y="456"/>
            <a:ext cx="24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594" y="471"/>
            <a:ext cx="20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돋움"/>
                <a:ea typeface="돋움"/>
                <a:cs typeface="돋움"/>
              </a:rPr>
              <a:t>
11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80" y="483"/>
            <a:ext cx="14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61" y="500"/>
            <a:ext cx="19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540" y="523"/>
            <a:ext cx="21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돋움"/>
                <a:ea typeface="돋움"/>
                <a:cs typeface="돋움"/>
              </a:rPr>
              <a:t>
14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9" y="548"/>
            <a:ext cx="21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02" y="572"/>
            <a:ext cx="17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487" y="593"/>
            <a:ext cx="15" cy="4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475" y="611"/>
            <a:ext cx="12" cy="4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468" y="625"/>
            <a:ext cx="7" cy="4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463" y="633"/>
            <a:ext cx="5" cy="4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30">
      <selection activeCell="J37" sqref="J37"/>
    </sheetView>
  </sheetViews>
  <sheetFormatPr defaultColWidth="8.88671875" defaultRowHeight="13.5"/>
  <sheetData>
    <row r="1" s="2" customFormat="1" ht="13.5">
      <c r="A1" s="2" t="s">
        <v>12</v>
      </c>
    </row>
    <row r="2" spans="3:5" ht="13.5">
      <c r="C2" t="s">
        <v>1</v>
      </c>
      <c r="E2" t="s">
        <v>2</v>
      </c>
    </row>
    <row r="3" spans="1:8" ht="13.5">
      <c r="A3" t="s">
        <v>6</v>
      </c>
      <c r="B3" t="s">
        <v>0</v>
      </c>
      <c r="C3" t="s">
        <v>3</v>
      </c>
      <c r="E3" t="s">
        <v>3</v>
      </c>
      <c r="G3" t="s">
        <v>5</v>
      </c>
      <c r="H3" t="s">
        <v>8</v>
      </c>
    </row>
    <row r="4" spans="1:8" ht="13.5">
      <c r="A4">
        <v>101.32</v>
      </c>
      <c r="B4">
        <v>68.7</v>
      </c>
      <c r="C4">
        <v>101.3</v>
      </c>
      <c r="E4">
        <v>16.1</v>
      </c>
      <c r="G4">
        <v>1</v>
      </c>
      <c r="H4">
        <v>1</v>
      </c>
    </row>
    <row r="5" spans="2:8" ht="13.5">
      <c r="B5">
        <v>79.4</v>
      </c>
      <c r="C5">
        <v>136.7</v>
      </c>
      <c r="E5">
        <v>23.1</v>
      </c>
      <c r="G5">
        <f>($A$4-E5)/(C5-E5)</f>
        <v>0.6885563380281691</v>
      </c>
      <c r="H5">
        <f>C5/$A$4*G5</f>
        <v>0.9289937959776028</v>
      </c>
    </row>
    <row r="6" spans="2:8" ht="13.5">
      <c r="B6">
        <v>93.3</v>
      </c>
      <c r="C6">
        <v>197.3</v>
      </c>
      <c r="E6">
        <v>37.1</v>
      </c>
      <c r="G6">
        <f>($A$4-E6)/(C6-E6)</f>
        <v>0.4008739076154806</v>
      </c>
      <c r="H6">
        <f>C6/$A$4*G6</f>
        <v>0.7806200352599124</v>
      </c>
    </row>
    <row r="7" spans="2:8" ht="13.5">
      <c r="B7">
        <v>107.2</v>
      </c>
      <c r="C7">
        <v>284</v>
      </c>
      <c r="E7">
        <v>57.9</v>
      </c>
      <c r="G7">
        <f>($A$4-E7)/(C7-E7)</f>
        <v>0.19203892083149046</v>
      </c>
      <c r="H7">
        <f>C7/$A$4*G7</f>
        <v>0.5382851709054807</v>
      </c>
    </row>
    <row r="8" spans="2:8" ht="13.5">
      <c r="B8">
        <v>125.7</v>
      </c>
      <c r="C8">
        <v>456</v>
      </c>
      <c r="E8">
        <v>101.3</v>
      </c>
      <c r="G8">
        <v>0</v>
      </c>
      <c r="H8">
        <f>C8/$A$4*G8</f>
        <v>0</v>
      </c>
    </row>
    <row r="10" spans="1:3" ht="13.5">
      <c r="A10" t="s">
        <v>9</v>
      </c>
      <c r="B10" t="s">
        <v>10</v>
      </c>
      <c r="C10" t="s">
        <v>11</v>
      </c>
    </row>
    <row r="11" spans="2:3" ht="13.5">
      <c r="B11">
        <v>0</v>
      </c>
      <c r="C11">
        <v>0</v>
      </c>
    </row>
    <row r="12" spans="2:3" ht="13.5">
      <c r="B12">
        <v>1</v>
      </c>
      <c r="C12">
        <v>1</v>
      </c>
    </row>
    <row r="28" s="1" customFormat="1" ht="13.5">
      <c r="A28" s="2" t="s">
        <v>13</v>
      </c>
    </row>
    <row r="30" spans="2:6" ht="13.5">
      <c r="B30" t="s">
        <v>4</v>
      </c>
      <c r="C30" t="s">
        <v>0</v>
      </c>
      <c r="E30" t="s">
        <v>7</v>
      </c>
      <c r="F30" t="s">
        <v>0</v>
      </c>
    </row>
    <row r="31" spans="2:6" ht="13.5">
      <c r="B31">
        <v>1</v>
      </c>
      <c r="C31">
        <v>68.7</v>
      </c>
      <c r="E31">
        <v>1</v>
      </c>
      <c r="F31">
        <v>68.7</v>
      </c>
    </row>
    <row r="32" spans="2:6" ht="13.5">
      <c r="B32">
        <v>0.6885563380281691</v>
      </c>
      <c r="C32">
        <v>79.4</v>
      </c>
      <c r="E32">
        <v>0.9289937959776028</v>
      </c>
      <c r="F32">
        <v>79.4</v>
      </c>
    </row>
    <row r="33" spans="2:6" ht="13.5">
      <c r="B33">
        <v>0.4008739076154806</v>
      </c>
      <c r="C33">
        <v>93.3</v>
      </c>
      <c r="E33">
        <v>0.7806200352599124</v>
      </c>
      <c r="F33">
        <v>93.3</v>
      </c>
    </row>
    <row r="34" spans="2:6" ht="13.5">
      <c r="B34">
        <v>0.19203892083149046</v>
      </c>
      <c r="C34">
        <v>107.2</v>
      </c>
      <c r="E34">
        <v>0.5382851709054807</v>
      </c>
      <c r="F34">
        <v>107.2</v>
      </c>
    </row>
    <row r="35" spans="2:6" ht="13.5">
      <c r="B35">
        <v>0</v>
      </c>
      <c r="C35">
        <v>125.7</v>
      </c>
      <c r="E35">
        <v>0</v>
      </c>
      <c r="F35">
        <v>125.7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7"/>
  <sheetViews>
    <sheetView workbookViewId="0" topLeftCell="A5">
      <selection activeCell="F16" sqref="F16"/>
    </sheetView>
  </sheetViews>
  <sheetFormatPr defaultColWidth="8.88671875" defaultRowHeight="13.5"/>
  <sheetData>
    <row r="1" spans="2:4" ht="13.5">
      <c r="B1" t="s">
        <v>18</v>
      </c>
      <c r="C1" t="s">
        <v>17</v>
      </c>
      <c r="D1" t="s">
        <v>16</v>
      </c>
    </row>
    <row r="2" spans="2:4" ht="13.5">
      <c r="B2" t="s">
        <v>14</v>
      </c>
      <c r="C2">
        <v>100</v>
      </c>
      <c r="D2" t="s">
        <v>15</v>
      </c>
    </row>
    <row r="3" spans="2:3" ht="13.5">
      <c r="B3" t="s">
        <v>19</v>
      </c>
      <c r="C3">
        <v>0.6</v>
      </c>
    </row>
    <row r="4" spans="2:4" ht="13.5">
      <c r="B4" t="s">
        <v>20</v>
      </c>
      <c r="C4">
        <v>60</v>
      </c>
      <c r="D4" t="s">
        <v>15</v>
      </c>
    </row>
    <row r="5" spans="2:4" ht="13.5">
      <c r="B5" t="s">
        <v>21</v>
      </c>
      <c r="C5">
        <v>40</v>
      </c>
      <c r="D5" t="s">
        <v>15</v>
      </c>
    </row>
    <row r="6" spans="2:3" ht="13.5">
      <c r="B6" t="s">
        <v>22</v>
      </c>
      <c r="C6">
        <v>2</v>
      </c>
    </row>
    <row r="14" spans="2:3" ht="13.5">
      <c r="B14" t="s">
        <v>23</v>
      </c>
      <c r="C14">
        <v>0.5</v>
      </c>
    </row>
    <row r="16" spans="2:6" ht="13.5">
      <c r="B16" t="s">
        <v>25</v>
      </c>
      <c r="C16">
        <v>0.5351837590821867</v>
      </c>
      <c r="E16" t="s">
        <v>11</v>
      </c>
      <c r="F16">
        <f>C6*C16/(1+(C6-1)*C16)</f>
        <v>0.6972243627722424</v>
      </c>
    </row>
    <row r="17" spans="2:3" ht="13.5">
      <c r="B17" t="s">
        <v>24</v>
      </c>
      <c r="C17">
        <f>C2*C3-C5*C6*C16/(1+(C6-1)*C16)-C4*C16</f>
        <v>-5.582089812605773E-08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0448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3">
      <selection activeCell="G26" sqref="G26:H26"/>
    </sheetView>
  </sheetViews>
  <sheetFormatPr defaultColWidth="8.88671875" defaultRowHeight="13.5"/>
  <sheetData>
    <row r="2" ht="13.5">
      <c r="M2">
        <f>48*12</f>
        <v>576</v>
      </c>
    </row>
    <row r="3" spans="2:13" ht="14.25" thickBot="1">
      <c r="B3" s="3" t="s">
        <v>34</v>
      </c>
      <c r="M3">
        <f>80*4</f>
        <v>320</v>
      </c>
    </row>
    <row r="4" spans="2:13" ht="13.5">
      <c r="B4" s="4" t="s">
        <v>26</v>
      </c>
      <c r="C4" s="5">
        <v>200</v>
      </c>
      <c r="D4" s="5" t="s">
        <v>27</v>
      </c>
      <c r="E4" s="5"/>
      <c r="F4" s="5" t="s">
        <v>31</v>
      </c>
      <c r="G4" s="5">
        <v>101.32</v>
      </c>
      <c r="H4" s="6" t="s">
        <v>32</v>
      </c>
      <c r="M4">
        <v>900</v>
      </c>
    </row>
    <row r="5" spans="2:8" ht="13.5">
      <c r="B5" s="7" t="s">
        <v>28</v>
      </c>
      <c r="C5" s="8">
        <v>0.42</v>
      </c>
      <c r="D5" s="8"/>
      <c r="E5" s="8"/>
      <c r="F5" s="8"/>
      <c r="G5" s="8"/>
      <c r="H5" s="9"/>
    </row>
    <row r="6" spans="2:13" ht="13.5">
      <c r="B6" s="7" t="s">
        <v>29</v>
      </c>
      <c r="C6" s="8">
        <v>0.97</v>
      </c>
      <c r="D6" s="8"/>
      <c r="E6" s="8"/>
      <c r="F6" s="8"/>
      <c r="G6" s="8"/>
      <c r="H6" s="9"/>
      <c r="M6">
        <f>SUM(M2:M4)/24</f>
        <v>74.83333333333333</v>
      </c>
    </row>
    <row r="7" spans="2:8" ht="13.5">
      <c r="B7" s="7" t="s">
        <v>30</v>
      </c>
      <c r="C7" s="8">
        <v>0.011</v>
      </c>
      <c r="D7" s="8"/>
      <c r="E7" s="8"/>
      <c r="F7" s="8"/>
      <c r="G7" s="8"/>
      <c r="H7" s="9"/>
    </row>
    <row r="8" spans="2:8" ht="14.25" thickBot="1">
      <c r="B8" s="10" t="s">
        <v>33</v>
      </c>
      <c r="C8" s="11">
        <v>2.5</v>
      </c>
      <c r="D8" s="11"/>
      <c r="E8" s="11"/>
      <c r="F8" s="11"/>
      <c r="G8" s="11"/>
      <c r="H8" s="12"/>
    </row>
    <row r="11" spans="1:4" ht="13.5">
      <c r="A11" t="s">
        <v>35</v>
      </c>
      <c r="B11" s="8" t="s">
        <v>36</v>
      </c>
      <c r="C11">
        <f>C4*(C5-C7)/(C6-C7)</f>
        <v>85.29718456725756</v>
      </c>
      <c r="D11" t="s">
        <v>37</v>
      </c>
    </row>
    <row r="12" spans="1:3" ht="13.5">
      <c r="A12" t="s">
        <v>39</v>
      </c>
      <c r="B12" s="8" t="s">
        <v>38</v>
      </c>
      <c r="C12">
        <f>C4-C11</f>
        <v>114.70281543274244</v>
      </c>
    </row>
    <row r="14" spans="1:9" ht="13.5">
      <c r="A14" t="s">
        <v>40</v>
      </c>
      <c r="B14" t="s">
        <v>44</v>
      </c>
      <c r="C14" t="s">
        <v>10</v>
      </c>
      <c r="D14">
        <v>0</v>
      </c>
      <c r="E14">
        <v>0.08</v>
      </c>
      <c r="F14">
        <v>0.25</v>
      </c>
      <c r="G14">
        <v>0.485</v>
      </c>
      <c r="H14">
        <v>0.79</v>
      </c>
      <c r="I14">
        <v>1</v>
      </c>
    </row>
    <row r="15" spans="3:9" ht="13.5">
      <c r="C15" t="s">
        <v>11</v>
      </c>
      <c r="D15">
        <v>0</v>
      </c>
      <c r="E15">
        <v>0.23</v>
      </c>
      <c r="F15">
        <v>0.514</v>
      </c>
      <c r="G15">
        <v>0.73</v>
      </c>
      <c r="H15">
        <v>0.904</v>
      </c>
      <c r="I15">
        <v>1</v>
      </c>
    </row>
    <row r="17" spans="2:5" ht="13.5">
      <c r="B17" t="s">
        <v>43</v>
      </c>
      <c r="C17" t="s">
        <v>10</v>
      </c>
      <c r="D17">
        <v>0</v>
      </c>
      <c r="E17">
        <v>1</v>
      </c>
    </row>
    <row r="18" spans="3:5" ht="13.5">
      <c r="C18" t="s">
        <v>11</v>
      </c>
      <c r="D18">
        <v>0</v>
      </c>
      <c r="E18">
        <v>1</v>
      </c>
    </row>
    <row r="20" ht="13.5">
      <c r="B20" t="s">
        <v>48</v>
      </c>
    </row>
    <row r="25" spans="3:9" ht="13.5">
      <c r="C25" t="s">
        <v>10</v>
      </c>
      <c r="D25">
        <v>0</v>
      </c>
      <c r="E25">
        <v>0.08</v>
      </c>
      <c r="F25">
        <v>0.25</v>
      </c>
      <c r="G25">
        <v>0.485</v>
      </c>
      <c r="H25">
        <v>0.79</v>
      </c>
      <c r="I25">
        <f>C6</f>
        <v>0.97</v>
      </c>
    </row>
    <row r="26" spans="3:9" ht="13.5">
      <c r="C26" t="s">
        <v>11</v>
      </c>
      <c r="D26">
        <f>$C$8/(1+$C$8)*D25+$C$6/(1+$C$8)</f>
        <v>0.27714285714285714</v>
      </c>
      <c r="E26">
        <f>$C$8/(1+$C$8)*E25+$C$6/(1+$C$8)</f>
        <v>0.3342857142857143</v>
      </c>
      <c r="F26">
        <f>$C$8/(1+$C$8)*F25+$C$6/(1+$C$8)</f>
        <v>0.45571428571428574</v>
      </c>
      <c r="G26">
        <f>$C$8/(1+$C$8)*G25+$C$6/(1+$C$8)</f>
        <v>0.6235714285714286</v>
      </c>
      <c r="H26">
        <f>$C$8/(1+$C$8)*H25+$C$6/(1+$C$8)</f>
        <v>0.8414285714285714</v>
      </c>
      <c r="I26">
        <f>$C$8/(1+$C$8)*I25+$C$6/(1+$C$8)</f>
        <v>0.97</v>
      </c>
    </row>
    <row r="29" spans="2:5" ht="13.5">
      <c r="B29" t="s">
        <v>46</v>
      </c>
      <c r="C29" t="s">
        <v>10</v>
      </c>
      <c r="D29">
        <f>C5</f>
        <v>0.42</v>
      </c>
      <c r="E29">
        <f>D29</f>
        <v>0.42</v>
      </c>
    </row>
    <row r="30" spans="3:5" ht="13.5">
      <c r="C30" t="s">
        <v>11</v>
      </c>
      <c r="D30">
        <f>D29</f>
        <v>0.42</v>
      </c>
      <c r="E30">
        <v>1</v>
      </c>
    </row>
    <row r="33" spans="2:5" ht="13.5">
      <c r="B33" t="s">
        <v>47</v>
      </c>
      <c r="C33" t="s">
        <v>10</v>
      </c>
      <c r="D33">
        <f>C7</f>
        <v>0.011</v>
      </c>
      <c r="E33">
        <f>E29</f>
        <v>0.42</v>
      </c>
    </row>
    <row r="34" spans="3:5" ht="13.5">
      <c r="C34" t="s">
        <v>11</v>
      </c>
      <c r="D34">
        <f>D33</f>
        <v>0.011</v>
      </c>
      <c r="E34">
        <f>$C$8/(1+$C$8)*E33+$C$6/(1+$C$8)</f>
        <v>0.5771428571428572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125470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99"/>
  <sheetViews>
    <sheetView workbookViewId="0" topLeftCell="A63">
      <selection activeCell="I88" sqref="I88"/>
    </sheetView>
  </sheetViews>
  <sheetFormatPr defaultColWidth="8.88671875" defaultRowHeight="13.5"/>
  <cols>
    <col min="3" max="3" width="9.88671875" style="0" customWidth="1"/>
  </cols>
  <sheetData>
    <row r="1" s="2" customFormat="1" ht="13.5">
      <c r="A1" s="2" t="s">
        <v>51</v>
      </c>
    </row>
    <row r="3" spans="8:11" ht="13.5">
      <c r="H3" t="s">
        <v>45</v>
      </c>
      <c r="I3" t="s">
        <v>41</v>
      </c>
      <c r="J3">
        <v>0.42</v>
      </c>
      <c r="K3">
        <v>0.42</v>
      </c>
    </row>
    <row r="4" spans="9:11" ht="13.5">
      <c r="I4" t="s">
        <v>42</v>
      </c>
      <c r="J4">
        <v>0.42</v>
      </c>
      <c r="K4">
        <v>1</v>
      </c>
    </row>
    <row r="6" ht="13.5">
      <c r="H6" t="s">
        <v>49</v>
      </c>
    </row>
    <row r="8" spans="9:11" ht="13.5">
      <c r="I8" t="s">
        <v>41</v>
      </c>
      <c r="J8">
        <v>0.97</v>
      </c>
      <c r="K8">
        <v>0.42</v>
      </c>
    </row>
    <row r="9" spans="9:11" ht="13.5">
      <c r="I9" t="s">
        <v>42</v>
      </c>
      <c r="J9">
        <v>0.97</v>
      </c>
      <c r="K9">
        <v>0.68</v>
      </c>
    </row>
    <row r="16" spans="8:10" ht="13.5">
      <c r="H16" t="s">
        <v>50</v>
      </c>
      <c r="J16">
        <f>(J9-K9)/(J8-K8)</f>
        <v>0.5272727272727271</v>
      </c>
    </row>
    <row r="17" spans="8:10" ht="13.5">
      <c r="H17" t="s">
        <v>33</v>
      </c>
      <c r="J17">
        <f>J16/(1-J16)</f>
        <v>1.1153846153846148</v>
      </c>
    </row>
    <row r="24" s="2" customFormat="1" ht="13.5">
      <c r="A24" s="2" t="s">
        <v>52</v>
      </c>
    </row>
    <row r="27" ht="13.5">
      <c r="H27" t="s">
        <v>53</v>
      </c>
    </row>
    <row r="29" spans="8:10" ht="13.5">
      <c r="H29" t="s">
        <v>10</v>
      </c>
      <c r="I29">
        <v>0.97</v>
      </c>
      <c r="J29">
        <v>0.011</v>
      </c>
    </row>
    <row r="30" spans="8:10" ht="13.5">
      <c r="H30" t="s">
        <v>11</v>
      </c>
      <c r="I30">
        <v>0.97</v>
      </c>
      <c r="J30">
        <v>0.011</v>
      </c>
    </row>
    <row r="33" spans="8:10" ht="13.5">
      <c r="H33" t="s">
        <v>46</v>
      </c>
      <c r="I33" t="s">
        <v>10</v>
      </c>
      <c r="J33">
        <f>0.42</f>
        <v>0.42</v>
      </c>
    </row>
    <row r="34" spans="9:10" ht="13.5">
      <c r="I34" t="s">
        <v>11</v>
      </c>
      <c r="J34">
        <f>J33</f>
        <v>0.42</v>
      </c>
    </row>
    <row r="49" s="2" customFormat="1" ht="13.5">
      <c r="A49" s="2" t="s">
        <v>54</v>
      </c>
    </row>
    <row r="52" spans="3:9" ht="13.5">
      <c r="C52" t="s">
        <v>10</v>
      </c>
      <c r="D52">
        <v>0</v>
      </c>
      <c r="E52">
        <v>0.08</v>
      </c>
      <c r="F52">
        <v>0.25</v>
      </c>
      <c r="G52">
        <v>0.485</v>
      </c>
      <c r="H52">
        <v>0.79</v>
      </c>
      <c r="I52">
        <v>1</v>
      </c>
    </row>
    <row r="53" spans="3:9" ht="13.5">
      <c r="C53" t="s">
        <v>44</v>
      </c>
      <c r="D53">
        <v>0</v>
      </c>
      <c r="E53">
        <v>0.23</v>
      </c>
      <c r="F53">
        <v>0.514</v>
      </c>
      <c r="G53">
        <v>0.73</v>
      </c>
      <c r="H53">
        <v>0.904</v>
      </c>
      <c r="I53">
        <v>1</v>
      </c>
    </row>
    <row r="54" spans="3:8" ht="13.5">
      <c r="C54" t="s">
        <v>55</v>
      </c>
      <c r="E54">
        <f>E53/E52/(1-E53)*(1-E52)</f>
        <v>3.435064935064935</v>
      </c>
      <c r="F54">
        <f>F53/F52/(1-F53)*(1-F52)</f>
        <v>3.1728395061728394</v>
      </c>
      <c r="G54">
        <f>G53/G52/(1-G53)*(1-G52)</f>
        <v>2.87094310805651</v>
      </c>
      <c r="H54">
        <f>H53/H52/(1-H53)*(1-H52)</f>
        <v>2.5031645569620253</v>
      </c>
    </row>
    <row r="56" spans="3:5" ht="13.5">
      <c r="C56" t="s">
        <v>56</v>
      </c>
      <c r="E56">
        <f>AVERAGE(E54:H54)</f>
        <v>2.9955030265640774</v>
      </c>
    </row>
    <row r="58" ht="13.5">
      <c r="B58" t="s">
        <v>57</v>
      </c>
    </row>
    <row r="60" spans="3:14" ht="13.5">
      <c r="C60" t="s">
        <v>10</v>
      </c>
      <c r="D60">
        <v>0</v>
      </c>
      <c r="E60">
        <f>D60+0.1</f>
        <v>0.1</v>
      </c>
      <c r="F60">
        <f aca="true" t="shared" si="0" ref="F60:M60">E60+0.1</f>
        <v>0.2</v>
      </c>
      <c r="G60">
        <f t="shared" si="0"/>
        <v>0.30000000000000004</v>
      </c>
      <c r="H60">
        <f t="shared" si="0"/>
        <v>0.4</v>
      </c>
      <c r="I60">
        <f t="shared" si="0"/>
        <v>0.5</v>
      </c>
      <c r="J60">
        <f t="shared" si="0"/>
        <v>0.6</v>
      </c>
      <c r="K60">
        <f t="shared" si="0"/>
        <v>0.7</v>
      </c>
      <c r="L60">
        <f t="shared" si="0"/>
        <v>0.7999999999999999</v>
      </c>
      <c r="M60">
        <f t="shared" si="0"/>
        <v>0.8999999999999999</v>
      </c>
      <c r="N60">
        <f>M60+0.1</f>
        <v>0.9999999999999999</v>
      </c>
    </row>
    <row r="61" spans="3:14" ht="13.5">
      <c r="C61" t="s">
        <v>11</v>
      </c>
      <c r="D61">
        <f>$E$56*D60/(1+($E$56-1)*D60)</f>
        <v>0</v>
      </c>
      <c r="E61">
        <f aca="true" t="shared" si="1" ref="E61:N61">$E$56*E60/(1+($E$56-1)*E60)</f>
        <v>0.2497188337938415</v>
      </c>
      <c r="F61">
        <f t="shared" si="1"/>
        <v>0.4282040927134519</v>
      </c>
      <c r="G61">
        <f t="shared" si="1"/>
        <v>0.5621307963417639</v>
      </c>
      <c r="H61">
        <f t="shared" si="1"/>
        <v>0.6663332243051668</v>
      </c>
      <c r="I61">
        <f t="shared" si="1"/>
        <v>0.7497186228238332</v>
      </c>
      <c r="J61">
        <f t="shared" si="1"/>
        <v>0.8179585539416834</v>
      </c>
      <c r="K61">
        <f t="shared" si="1"/>
        <v>0.8748358325185812</v>
      </c>
      <c r="L61">
        <f t="shared" si="1"/>
        <v>0.9229703383562491</v>
      </c>
      <c r="M61">
        <f t="shared" si="1"/>
        <v>0.9642340161387857</v>
      </c>
      <c r="N61">
        <f t="shared" si="1"/>
        <v>0.9999999999999999</v>
      </c>
    </row>
    <row r="84" ht="13.5">
      <c r="B84" t="s">
        <v>58</v>
      </c>
    </row>
    <row r="86" spans="6:7" ht="13.5">
      <c r="F86" t="s">
        <v>59</v>
      </c>
      <c r="G86">
        <f>LN(C97/(1-C97)*(1-C98)/C98)/LN(E56)</f>
        <v>7.268990305244145</v>
      </c>
    </row>
    <row r="94" ht="14.25" thickBot="1">
      <c r="B94" s="3" t="s">
        <v>34</v>
      </c>
    </row>
    <row r="95" spans="2:8" ht="13.5">
      <c r="B95" s="4" t="s">
        <v>26</v>
      </c>
      <c r="C95" s="5">
        <v>200</v>
      </c>
      <c r="D95" s="5" t="s">
        <v>27</v>
      </c>
      <c r="E95" s="5"/>
      <c r="F95" s="5" t="s">
        <v>31</v>
      </c>
      <c r="G95" s="5">
        <v>101.32</v>
      </c>
      <c r="H95" s="6" t="s">
        <v>32</v>
      </c>
    </row>
    <row r="96" spans="2:8" ht="13.5">
      <c r="B96" s="7" t="s">
        <v>28</v>
      </c>
      <c r="C96" s="8">
        <v>0.42</v>
      </c>
      <c r="D96" s="8"/>
      <c r="E96" s="8"/>
      <c r="F96" s="8"/>
      <c r="G96" s="8"/>
      <c r="H96" s="9"/>
    </row>
    <row r="97" spans="2:8" ht="13.5">
      <c r="B97" s="7" t="s">
        <v>29</v>
      </c>
      <c r="C97" s="8">
        <v>0.97</v>
      </c>
      <c r="D97" s="8"/>
      <c r="E97" s="8"/>
      <c r="F97" s="8"/>
      <c r="G97" s="8"/>
      <c r="H97" s="9"/>
    </row>
    <row r="98" spans="2:8" ht="13.5">
      <c r="B98" s="7" t="s">
        <v>30</v>
      </c>
      <c r="C98" s="8">
        <v>0.011</v>
      </c>
      <c r="D98" s="8"/>
      <c r="E98" s="8"/>
      <c r="F98" s="8"/>
      <c r="G98" s="8"/>
      <c r="H98" s="9"/>
    </row>
    <row r="99" spans="2:8" ht="14.25" thickBot="1">
      <c r="B99" s="10" t="s">
        <v>33</v>
      </c>
      <c r="C99" s="11">
        <v>2.5</v>
      </c>
      <c r="D99" s="11"/>
      <c r="E99" s="11"/>
      <c r="F99" s="11"/>
      <c r="G99" s="11"/>
      <c r="H99" s="12"/>
    </row>
  </sheetData>
  <printOptions/>
  <pageMargins left="0.75" right="0.75" top="1" bottom="1" header="0.5" footer="0.5"/>
  <pageSetup orientation="portrait" paperSize="9"/>
  <drawing r:id="rId5"/>
  <legacyDrawing r:id="rId4"/>
  <oleObjects>
    <oleObject progId="Equation.3" shapeId="13576361" r:id="rId1"/>
    <oleObject progId="Equation.3" shapeId="13683842" r:id="rId2"/>
    <oleObject progId="Equation.3" shapeId="13696673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I28"/>
  <sheetViews>
    <sheetView tabSelected="1" workbookViewId="0" topLeftCell="A1">
      <selection activeCell="K7" sqref="K7"/>
    </sheetView>
  </sheetViews>
  <sheetFormatPr defaultColWidth="8.88671875" defaultRowHeight="13.5"/>
  <cols>
    <col min="2" max="2" width="12.6640625" style="0" customWidth="1"/>
  </cols>
  <sheetData>
    <row r="2" ht="14.25" thickBot="1"/>
    <row r="3" spans="2:9" ht="13.5">
      <c r="B3" s="4" t="s">
        <v>44</v>
      </c>
      <c r="C3" s="5" t="s">
        <v>10</v>
      </c>
      <c r="D3" s="5">
        <v>0</v>
      </c>
      <c r="E3" s="5">
        <v>0.08</v>
      </c>
      <c r="F3" s="5">
        <v>0.25</v>
      </c>
      <c r="G3" s="5">
        <v>0.485</v>
      </c>
      <c r="H3" s="5">
        <v>0.79</v>
      </c>
      <c r="I3" s="6">
        <v>1</v>
      </c>
    </row>
    <row r="4" spans="2:9" ht="14.25" thickBot="1">
      <c r="B4" s="10"/>
      <c r="C4" s="11" t="s">
        <v>11</v>
      </c>
      <c r="D4" s="11">
        <v>0</v>
      </c>
      <c r="E4" s="11">
        <v>0.23</v>
      </c>
      <c r="F4" s="11">
        <v>0.514</v>
      </c>
      <c r="G4" s="11">
        <v>0.73</v>
      </c>
      <c r="H4" s="11">
        <v>0.904</v>
      </c>
      <c r="I4" s="12">
        <v>1</v>
      </c>
    </row>
    <row r="5" spans="2:9" ht="13.5">
      <c r="B5" t="s">
        <v>63</v>
      </c>
      <c r="C5" t="s">
        <v>10</v>
      </c>
      <c r="D5">
        <v>0</v>
      </c>
      <c r="E5">
        <v>0.08</v>
      </c>
      <c r="F5">
        <v>0.25</v>
      </c>
      <c r="G5">
        <v>0.485</v>
      </c>
      <c r="H5">
        <v>0.79</v>
      </c>
      <c r="I5">
        <v>1</v>
      </c>
    </row>
    <row r="6" spans="2:9" ht="13.5">
      <c r="B6" t="s">
        <v>60</v>
      </c>
      <c r="C6" t="s">
        <v>11</v>
      </c>
      <c r="G6">
        <v>0.6235714285714286</v>
      </c>
      <c r="H6">
        <v>0.8414285714285714</v>
      </c>
      <c r="I6">
        <v>1</v>
      </c>
    </row>
    <row r="7" spans="2:6" ht="13.5">
      <c r="B7" t="s">
        <v>61</v>
      </c>
      <c r="C7" t="s">
        <v>11</v>
      </c>
      <c r="D7">
        <v>0</v>
      </c>
      <c r="E7">
        <v>0.1</v>
      </c>
      <c r="F7">
        <v>0.35</v>
      </c>
    </row>
    <row r="11" spans="3:9" ht="13.5">
      <c r="C11" t="s">
        <v>10</v>
      </c>
      <c r="D11">
        <v>0</v>
      </c>
      <c r="E11">
        <v>0.08</v>
      </c>
      <c r="F11">
        <v>0.25</v>
      </c>
      <c r="G11">
        <v>0.485</v>
      </c>
      <c r="H11">
        <v>0.79</v>
      </c>
      <c r="I11">
        <v>1</v>
      </c>
    </row>
    <row r="12" spans="2:9" ht="13.5">
      <c r="B12" t="s">
        <v>62</v>
      </c>
      <c r="C12" t="s">
        <v>11</v>
      </c>
      <c r="D12">
        <v>0</v>
      </c>
      <c r="E12">
        <f>(E4+E7)/2</f>
        <v>0.165</v>
      </c>
      <c r="F12">
        <f>(F4+F7)/2</f>
        <v>0.432</v>
      </c>
      <c r="G12">
        <f>(G4+G6)/2</f>
        <v>0.6767857142857143</v>
      </c>
      <c r="H12">
        <f>(H4+H6)/2</f>
        <v>0.8727142857142858</v>
      </c>
      <c r="I12">
        <v>1</v>
      </c>
    </row>
    <row r="14" ht="14.25" thickBot="1"/>
    <row r="15" spans="2:9" ht="13.5">
      <c r="B15" s="13"/>
      <c r="C15" s="14" t="s">
        <v>10</v>
      </c>
      <c r="D15" s="14">
        <v>0</v>
      </c>
      <c r="E15" s="14">
        <v>0.08</v>
      </c>
      <c r="F15" s="14">
        <v>0.25</v>
      </c>
      <c r="G15" s="14">
        <v>0.485</v>
      </c>
      <c r="H15" s="14">
        <v>0.79</v>
      </c>
      <c r="I15" s="15">
        <v>1</v>
      </c>
    </row>
    <row r="16" spans="2:9" ht="14.25" thickBot="1">
      <c r="B16" s="16" t="s">
        <v>64</v>
      </c>
      <c r="C16" s="17" t="s">
        <v>65</v>
      </c>
      <c r="D16" s="17">
        <v>0</v>
      </c>
      <c r="E16" s="17">
        <v>0.23</v>
      </c>
      <c r="F16" s="17">
        <v>0.514</v>
      </c>
      <c r="G16" s="17">
        <v>0.73</v>
      </c>
      <c r="H16" s="17">
        <v>0.904</v>
      </c>
      <c r="I16" s="18">
        <v>1</v>
      </c>
    </row>
    <row r="17" spans="2:9" ht="13.5">
      <c r="B17" s="16" t="s">
        <v>63</v>
      </c>
      <c r="C17" s="19" t="s">
        <v>66</v>
      </c>
      <c r="D17" s="19">
        <v>0</v>
      </c>
      <c r="E17" s="19">
        <v>0.1</v>
      </c>
      <c r="F17" s="19">
        <v>0.35</v>
      </c>
      <c r="G17" s="19">
        <v>0.6235714285714286</v>
      </c>
      <c r="H17" s="19">
        <v>0.8414285714285714</v>
      </c>
      <c r="I17" s="20">
        <v>1</v>
      </c>
    </row>
    <row r="18" spans="2:9" ht="14.25" thickBot="1">
      <c r="B18" s="21" t="s">
        <v>67</v>
      </c>
      <c r="C18" s="17" t="s">
        <v>68</v>
      </c>
      <c r="D18" s="17">
        <f>D17+$C$20*(D16-D17)</f>
        <v>0</v>
      </c>
      <c r="E18" s="17">
        <f>E17+$C$20*(E16-E17)</f>
        <v>0.165</v>
      </c>
      <c r="F18" s="17">
        <f>F17+$C$20*(F16-F17)</f>
        <v>0.432</v>
      </c>
      <c r="G18" s="17">
        <f>G17+$C$20*(G16-G17)</f>
        <v>0.6767857142857143</v>
      </c>
      <c r="H18" s="17">
        <f>H17+$C$20*(H16-H17)</f>
        <v>0.8727142857142858</v>
      </c>
      <c r="I18" s="18">
        <f>I17+$C$20*(I16-I17)</f>
        <v>1</v>
      </c>
    </row>
    <row r="20" spans="2:3" ht="13.5">
      <c r="B20" t="s">
        <v>69</v>
      </c>
      <c r="C20">
        <v>0.5</v>
      </c>
    </row>
    <row r="28" spans="2:3" ht="13.5">
      <c r="B28" t="s">
        <v>70</v>
      </c>
      <c r="C28">
        <f>12/20</f>
        <v>0.6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38527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Hankyong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Lim_notebook2</dc:creator>
  <cp:keywords/>
  <dc:description/>
  <cp:lastModifiedBy>Lim_notebook2</cp:lastModifiedBy>
  <dcterms:created xsi:type="dcterms:W3CDTF">2005-10-10T02:51:41Z</dcterms:created>
  <dcterms:modified xsi:type="dcterms:W3CDTF">2005-10-12T14:23:22Z</dcterms:modified>
  <cp:category/>
  <cp:version/>
  <cp:contentType/>
  <cp:contentStatus/>
</cp:coreProperties>
</file>